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0tan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<sst xmlns="http://schemas.openxmlformats.org/spreadsheetml/2006/main" count="95" uniqueCount="38">
  <si>
    <t>平成１０年度　短角市場成績　（税抜き）</t>
  </si>
  <si>
    <t>(交雑種・短角別一覧表)</t>
  </si>
  <si>
    <t>　</t>
  </si>
  <si>
    <t>　　　　交　　雑　　種</t>
  </si>
  <si>
    <t>　　　　　日　本　短　角　種</t>
  </si>
  <si>
    <t>　　　　交雑＋日本短角種</t>
  </si>
  <si>
    <t>市場名</t>
  </si>
  <si>
    <t>性別</t>
  </si>
  <si>
    <t>頭数</t>
  </si>
  <si>
    <t>金　　額</t>
  </si>
  <si>
    <t>平均価格</t>
  </si>
  <si>
    <t>平均</t>
  </si>
  <si>
    <t>Kg単価</t>
  </si>
  <si>
    <t>最　高</t>
  </si>
  <si>
    <t>最　低</t>
  </si>
  <si>
    <t>(円)</t>
  </si>
  <si>
    <t>体重</t>
  </si>
  <si>
    <t>雌</t>
  </si>
  <si>
    <t>遠   野</t>
  </si>
  <si>
    <t>雄</t>
  </si>
  <si>
    <t xml:space="preserve"> </t>
  </si>
  <si>
    <t>１０月２１日</t>
  </si>
  <si>
    <t>去</t>
  </si>
  <si>
    <t>計</t>
  </si>
  <si>
    <t>中   央</t>
  </si>
  <si>
    <t>１０月２２日</t>
  </si>
  <si>
    <t>下閉伊南部</t>
  </si>
  <si>
    <t>１０月２３日</t>
  </si>
  <si>
    <t>下閉伊北部</t>
  </si>
  <si>
    <t>１０月２４日</t>
  </si>
  <si>
    <t>九　　戸</t>
  </si>
  <si>
    <t>１０月２８日</t>
  </si>
  <si>
    <t>北 岩 手</t>
  </si>
  <si>
    <t>１０月２９日</t>
  </si>
  <si>
    <t>１０月３０日</t>
  </si>
  <si>
    <t>中　　央</t>
  </si>
  <si>
    <t>１１月３０日</t>
  </si>
  <si>
    <t>市場合計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</si>
</sst>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ＭＳ 明朝"/>
      <family val="1"/>
    </font>
    <font>
      <sz val="18"/>
      <color indexed="8"/>
      <name val="ＭＳ 明朝"/>
      <family val="1"/>
    </font>
    <font>
      <sz val="11"/>
      <name val="ＭＳ Ｐゴシック"/>
      <family val="0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1" fillId="2" borderId="0" xfId="0" applyNumberFormat="1" applyFont="1" applyAlignment="1">
      <alignment/>
    </xf>
    <xf numFmtId="3" fontId="0" fillId="2" borderId="2" xfId="0" applyNumberFormat="1" applyBorder="1" applyAlignment="1">
      <alignment/>
    </xf>
    <xf numFmtId="3" fontId="0" fillId="2" borderId="3" xfId="0" applyNumberFormat="1" applyBorder="1" applyAlignment="1">
      <alignment/>
    </xf>
    <xf numFmtId="0" fontId="0" fillId="2" borderId="3" xfId="0" applyNumberFormat="1" applyBorder="1" applyAlignment="1">
      <alignment/>
    </xf>
    <xf numFmtId="3" fontId="0" fillId="2" borderId="4" xfId="0" applyNumberFormat="1" applyBorder="1" applyAlignment="1">
      <alignment/>
    </xf>
    <xf numFmtId="0" fontId="0" fillId="2" borderId="4" xfId="0" applyNumberFormat="1" applyBorder="1" applyAlignment="1">
      <alignment/>
    </xf>
    <xf numFmtId="3" fontId="0" fillId="2" borderId="5" xfId="0" applyNumberFormat="1" applyBorder="1" applyAlignment="1">
      <alignment/>
    </xf>
    <xf numFmtId="0" fontId="0" fillId="2" borderId="6" xfId="0" applyNumberFormat="1" applyBorder="1" applyAlignment="1">
      <alignment/>
    </xf>
    <xf numFmtId="3" fontId="0" fillId="2" borderId="7" xfId="0" applyNumberFormat="1" applyBorder="1" applyAlignment="1">
      <alignment/>
    </xf>
    <xf numFmtId="0" fontId="0" fillId="2" borderId="7" xfId="0" applyNumberFormat="1" applyBorder="1" applyAlignment="1">
      <alignment/>
    </xf>
    <xf numFmtId="0" fontId="0" fillId="2" borderId="8" xfId="0" applyNumberFormat="1" applyBorder="1" applyAlignment="1">
      <alignment/>
    </xf>
    <xf numFmtId="3" fontId="0" fillId="2" borderId="9" xfId="0" applyNumberFormat="1" applyBorder="1" applyAlignment="1">
      <alignment/>
    </xf>
    <xf numFmtId="0" fontId="0" fillId="2" borderId="9" xfId="0" applyNumberFormat="1" applyBorder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3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6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3" fontId="0" fillId="2" borderId="20" xfId="0" applyNumberFormat="1" applyBorder="1" applyAlignment="1">
      <alignment/>
    </xf>
    <xf numFmtId="0" fontId="0" fillId="2" borderId="20" xfId="0" applyNumberFormat="1" applyBorder="1" applyAlignment="1">
      <alignment/>
    </xf>
    <xf numFmtId="1" fontId="0" fillId="2" borderId="21" xfId="0" applyNumberFormat="1" applyBorder="1" applyAlignment="1">
      <alignment/>
    </xf>
    <xf numFmtId="1" fontId="0" fillId="2" borderId="22" xfId="0" applyNumberFormat="1" applyBorder="1" applyAlignment="1">
      <alignment/>
    </xf>
    <xf numFmtId="3" fontId="0" fillId="2" borderId="23" xfId="0" applyNumberFormat="1" applyBorder="1" applyAlignment="1">
      <alignment/>
    </xf>
    <xf numFmtId="0" fontId="0" fillId="2" borderId="23" xfId="0" applyNumberFormat="1" applyBorder="1" applyAlignment="1">
      <alignment/>
    </xf>
    <xf numFmtId="3" fontId="0" fillId="2" borderId="24" xfId="0" applyNumberFormat="1" applyBorder="1" applyAlignment="1">
      <alignment/>
    </xf>
    <xf numFmtId="0" fontId="0" fillId="2" borderId="20" xfId="0" applyNumberFormat="1" applyBorder="1" applyAlignment="1">
      <alignment horizontal="center"/>
    </xf>
    <xf numFmtId="0" fontId="0" fillId="2" borderId="21" xfId="0" applyNumberFormat="1" applyBorder="1" applyAlignment="1">
      <alignment horizontal="center"/>
    </xf>
    <xf numFmtId="0" fontId="0" fillId="2" borderId="23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1" fontId="0" fillId="2" borderId="26" xfId="0" applyNumberFormat="1" applyBorder="1" applyAlignment="1">
      <alignment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showOutlineSymbols="0" zoomScale="87" zoomScaleNormal="87" workbookViewId="0" topLeftCell="A1">
      <selection activeCell="S8" sqref="S8"/>
    </sheetView>
  </sheetViews>
  <sheetFormatPr defaultColWidth="10.796875" defaultRowHeight="15"/>
  <cols>
    <col min="1" max="1" width="11.69921875" style="0" customWidth="1"/>
    <col min="2" max="2" width="4.69921875" style="0" customWidth="1"/>
    <col min="3" max="3" width="6.69921875" style="0" customWidth="1"/>
    <col min="5" max="5" width="8.69921875" style="0" customWidth="1"/>
    <col min="6" max="6" width="5.69921875" style="0" customWidth="1"/>
    <col min="7" max="7" width="7.69921875" style="0" customWidth="1"/>
    <col min="8" max="8" width="6.69921875" style="0" customWidth="1"/>
    <col min="9" max="9" width="13.69921875" style="0" customWidth="1"/>
    <col min="10" max="10" width="8.69921875" style="0" customWidth="1"/>
    <col min="11" max="11" width="5.69921875" style="0" customWidth="1"/>
    <col min="12" max="12" width="7.69921875" style="0" customWidth="1"/>
    <col min="13" max="13" width="6.69921875" style="0" customWidth="1"/>
    <col min="14" max="14" width="12.69921875" style="0" customWidth="1"/>
    <col min="15" max="17" width="8.69921875" style="0" customWidth="1"/>
    <col min="18" max="18" width="5.69921875" style="0" customWidth="1"/>
    <col min="19" max="19" width="7.69921875" style="0" customWidth="1"/>
  </cols>
  <sheetData>
    <row r="1" spans="1:8" ht="21">
      <c r="A1" s="2" t="s">
        <v>0</v>
      </c>
      <c r="B1" s="2"/>
      <c r="C1" s="2"/>
      <c r="H1" t="s">
        <v>1</v>
      </c>
    </row>
    <row r="2" spans="1:19" ht="14.25">
      <c r="A2" s="7" t="s">
        <v>2</v>
      </c>
      <c r="B2" s="19"/>
      <c r="C2" s="15"/>
      <c r="D2" s="16" t="s">
        <v>3</v>
      </c>
      <c r="E2" s="16"/>
      <c r="F2" s="16"/>
      <c r="G2" s="20"/>
      <c r="H2" s="21"/>
      <c r="I2" s="16" t="s">
        <v>4</v>
      </c>
      <c r="J2" s="16"/>
      <c r="K2" s="16"/>
      <c r="L2" s="20"/>
      <c r="M2" s="21"/>
      <c r="N2" s="16" t="s">
        <v>5</v>
      </c>
      <c r="O2" s="16"/>
      <c r="P2" s="16"/>
      <c r="Q2" s="16"/>
      <c r="R2" s="16"/>
      <c r="S2" s="20"/>
    </row>
    <row r="3" spans="1:19" ht="14.25">
      <c r="A3" s="22" t="s">
        <v>6</v>
      </c>
      <c r="B3" s="23" t="s">
        <v>7</v>
      </c>
      <c r="C3" s="24" t="s">
        <v>8</v>
      </c>
      <c r="D3" s="40" t="s">
        <v>9</v>
      </c>
      <c r="E3" s="41" t="s">
        <v>10</v>
      </c>
      <c r="F3" s="36" t="s">
        <v>11</v>
      </c>
      <c r="G3" s="37" t="s">
        <v>12</v>
      </c>
      <c r="H3" s="24" t="s">
        <v>8</v>
      </c>
      <c r="I3" s="40" t="s">
        <v>9</v>
      </c>
      <c r="J3" s="41" t="s">
        <v>10</v>
      </c>
      <c r="K3" s="36" t="s">
        <v>11</v>
      </c>
      <c r="L3" s="37" t="s">
        <v>12</v>
      </c>
      <c r="M3" s="25" t="s">
        <v>8</v>
      </c>
      <c r="N3" s="36" t="s">
        <v>9</v>
      </c>
      <c r="O3" s="36" t="s">
        <v>13</v>
      </c>
      <c r="P3" s="36" t="s">
        <v>14</v>
      </c>
      <c r="Q3" s="36" t="s">
        <v>10</v>
      </c>
      <c r="R3" s="36" t="s">
        <v>11</v>
      </c>
      <c r="S3" s="37" t="s">
        <v>12</v>
      </c>
    </row>
    <row r="4" spans="1:19" ht="14.25">
      <c r="A4" s="26"/>
      <c r="B4" s="27"/>
      <c r="C4" s="26"/>
      <c r="D4" s="38" t="s">
        <v>15</v>
      </c>
      <c r="E4" s="38" t="s">
        <v>15</v>
      </c>
      <c r="F4" s="38" t="s">
        <v>16</v>
      </c>
      <c r="G4" s="38" t="s">
        <v>15</v>
      </c>
      <c r="H4" s="26"/>
      <c r="I4" s="38" t="s">
        <v>15</v>
      </c>
      <c r="J4" s="38" t="s">
        <v>15</v>
      </c>
      <c r="K4" s="38" t="s">
        <v>16</v>
      </c>
      <c r="L4" s="38" t="s">
        <v>15</v>
      </c>
      <c r="M4" s="26"/>
      <c r="N4" s="38" t="s">
        <v>15</v>
      </c>
      <c r="O4" s="38" t="s">
        <v>15</v>
      </c>
      <c r="P4" s="38" t="s">
        <v>15</v>
      </c>
      <c r="Q4" s="38" t="s">
        <v>15</v>
      </c>
      <c r="R4" s="38" t="s">
        <v>16</v>
      </c>
      <c r="S4" s="39" t="s">
        <v>15</v>
      </c>
    </row>
    <row r="5" spans="1:19" ht="14.25">
      <c r="A5" s="12"/>
      <c r="B5" s="7" t="s">
        <v>17</v>
      </c>
      <c r="C5" s="7">
        <v>11</v>
      </c>
      <c r="D5" s="29">
        <v>1330000</v>
      </c>
      <c r="E5" s="29">
        <f aca="true" t="shared" si="0" ref="E5:E40">IF(C5="","",+D5/C5)</f>
        <v>120909.09090909091</v>
      </c>
      <c r="F5" s="30">
        <v>220</v>
      </c>
      <c r="G5" s="29">
        <f>E5/F5</f>
        <v>549.5867768595042</v>
      </c>
      <c r="H5" s="7">
        <v>26</v>
      </c>
      <c r="I5" s="29">
        <v>2074000</v>
      </c>
      <c r="J5" s="29">
        <f>IF(H5="","",+I5/H5)</f>
        <v>79769.23076923077</v>
      </c>
      <c r="K5" s="30">
        <v>232</v>
      </c>
      <c r="L5" s="29">
        <v>344</v>
      </c>
      <c r="M5" s="7">
        <f aca="true" t="shared" si="1" ref="M5:M40">C5+H5</f>
        <v>37</v>
      </c>
      <c r="N5" s="29">
        <f aca="true" t="shared" si="2" ref="N5:N40">I5+D5</f>
        <v>3404000</v>
      </c>
      <c r="O5" s="29">
        <v>171000</v>
      </c>
      <c r="P5" s="29">
        <v>38000</v>
      </c>
      <c r="Q5" s="29">
        <v>92000</v>
      </c>
      <c r="R5" s="30">
        <v>228</v>
      </c>
      <c r="S5" s="31">
        <v>403</v>
      </c>
    </row>
    <row r="6" spans="1:19" ht="14.25">
      <c r="A6" s="43" t="s">
        <v>18</v>
      </c>
      <c r="B6" s="5" t="s">
        <v>19</v>
      </c>
      <c r="C6" s="5"/>
      <c r="D6" s="10"/>
      <c r="E6" s="10">
        <f t="shared" si="0"/>
      </c>
      <c r="F6" s="11"/>
      <c r="G6" s="10" t="s">
        <v>20</v>
      </c>
      <c r="H6" s="28"/>
      <c r="I6" s="10"/>
      <c r="J6" s="10">
        <f>IF(H6="","",+I6/H6)</f>
      </c>
      <c r="K6" s="11"/>
      <c r="L6" s="10" t="s">
        <v>20</v>
      </c>
      <c r="M6" s="5">
        <f t="shared" si="1"/>
        <v>0</v>
      </c>
      <c r="N6" s="10">
        <f t="shared" si="2"/>
        <v>0</v>
      </c>
      <c r="O6" s="10"/>
      <c r="P6" s="10"/>
      <c r="Q6" s="10"/>
      <c r="R6" s="11"/>
      <c r="S6" s="32" t="s">
        <v>20</v>
      </c>
    </row>
    <row r="7" spans="1:19" ht="14.25">
      <c r="A7" s="43" t="s">
        <v>21</v>
      </c>
      <c r="B7" s="17" t="s">
        <v>22</v>
      </c>
      <c r="C7" s="17">
        <v>16</v>
      </c>
      <c r="D7" s="13">
        <v>2472000</v>
      </c>
      <c r="E7" s="10">
        <f t="shared" si="0"/>
        <v>154500</v>
      </c>
      <c r="F7" s="14">
        <v>242</v>
      </c>
      <c r="G7" s="10">
        <v>639</v>
      </c>
      <c r="H7" s="18">
        <v>45</v>
      </c>
      <c r="I7" s="13">
        <v>3786000</v>
      </c>
      <c r="J7" s="10">
        <f>IF(H7="","",+I7/H7)</f>
        <v>84133.33333333333</v>
      </c>
      <c r="K7" s="14">
        <v>262</v>
      </c>
      <c r="L7" s="10">
        <v>321</v>
      </c>
      <c r="M7" s="5">
        <f t="shared" si="1"/>
        <v>61</v>
      </c>
      <c r="N7" s="10">
        <f t="shared" si="2"/>
        <v>6258000</v>
      </c>
      <c r="O7" s="13">
        <v>187000</v>
      </c>
      <c r="P7" s="13">
        <v>38000</v>
      </c>
      <c r="Q7" s="10">
        <v>102590</v>
      </c>
      <c r="R7" s="14">
        <v>257</v>
      </c>
      <c r="S7" s="32">
        <v>400</v>
      </c>
    </row>
    <row r="8" spans="1:19" ht="14.25">
      <c r="A8" s="44"/>
      <c r="B8" s="17" t="s">
        <v>23</v>
      </c>
      <c r="C8" s="17">
        <f>SUM(C5:C7)</f>
        <v>27</v>
      </c>
      <c r="D8" s="13">
        <f>SUM(D5:D7)</f>
        <v>3802000</v>
      </c>
      <c r="E8" s="3">
        <f t="shared" si="0"/>
        <v>140814.8148148148</v>
      </c>
      <c r="F8" s="14">
        <v>233</v>
      </c>
      <c r="G8" s="35">
        <v>605</v>
      </c>
      <c r="H8" s="17">
        <f>SUM(H5:H7)</f>
        <v>71</v>
      </c>
      <c r="I8" s="13">
        <f>SUM(I5:I7)</f>
        <v>5860000</v>
      </c>
      <c r="J8" s="3">
        <f>IF(H8="","",+I8/H8)</f>
        <v>82535.21126760563</v>
      </c>
      <c r="K8" s="14">
        <v>251</v>
      </c>
      <c r="L8" s="35">
        <v>329</v>
      </c>
      <c r="M8" s="1">
        <f t="shared" si="1"/>
        <v>98</v>
      </c>
      <c r="N8" s="3">
        <f t="shared" si="2"/>
        <v>9662000</v>
      </c>
      <c r="O8" s="13">
        <f>MAX(O5:O7)</f>
        <v>187000</v>
      </c>
      <c r="P8" s="13">
        <f>MIN(P5:P7)</f>
        <v>38000</v>
      </c>
      <c r="Q8" s="35">
        <v>98592</v>
      </c>
      <c r="R8" s="14">
        <v>246</v>
      </c>
      <c r="S8" s="42"/>
    </row>
    <row r="9" spans="1:19" ht="14.25">
      <c r="A9" s="41"/>
      <c r="B9" s="7" t="s">
        <v>17</v>
      </c>
      <c r="C9" s="7">
        <v>8</v>
      </c>
      <c r="D9" s="29">
        <v>1045000</v>
      </c>
      <c r="E9" s="29">
        <f t="shared" si="0"/>
        <v>130625</v>
      </c>
      <c r="F9" s="30">
        <v>204</v>
      </c>
      <c r="G9" s="10">
        <v>640</v>
      </c>
      <c r="H9" s="7">
        <v>132</v>
      </c>
      <c r="I9" s="29">
        <v>9921000</v>
      </c>
      <c r="J9" s="29">
        <v>75159</v>
      </c>
      <c r="K9" s="30">
        <v>226</v>
      </c>
      <c r="L9" s="10">
        <v>333</v>
      </c>
      <c r="M9" s="7">
        <f t="shared" si="1"/>
        <v>140</v>
      </c>
      <c r="N9" s="29">
        <f t="shared" si="2"/>
        <v>10966000</v>
      </c>
      <c r="O9" s="29">
        <v>304000</v>
      </c>
      <c r="P9" s="29">
        <v>15000</v>
      </c>
      <c r="Q9" s="10">
        <v>78329</v>
      </c>
      <c r="R9" s="30">
        <v>225</v>
      </c>
      <c r="S9" s="32">
        <v>349</v>
      </c>
    </row>
    <row r="10" spans="1:19" ht="14.25">
      <c r="A10" s="43" t="s">
        <v>24</v>
      </c>
      <c r="B10" s="5" t="s">
        <v>19</v>
      </c>
      <c r="C10" s="5"/>
      <c r="D10" s="10"/>
      <c r="E10" s="10">
        <f t="shared" si="0"/>
      </c>
      <c r="F10" s="11"/>
      <c r="G10" s="10"/>
      <c r="H10" s="5">
        <v>13</v>
      </c>
      <c r="I10" s="10">
        <v>916000</v>
      </c>
      <c r="J10" s="10">
        <v>70462</v>
      </c>
      <c r="K10" s="11">
        <v>239</v>
      </c>
      <c r="L10" s="10">
        <v>295</v>
      </c>
      <c r="M10" s="5">
        <f t="shared" si="1"/>
        <v>13</v>
      </c>
      <c r="N10" s="10">
        <f t="shared" si="2"/>
        <v>916000</v>
      </c>
      <c r="O10" s="10">
        <v>105000</v>
      </c>
      <c r="P10" s="10">
        <v>1000</v>
      </c>
      <c r="Q10" s="10">
        <v>70462</v>
      </c>
      <c r="R10" s="11">
        <v>239</v>
      </c>
      <c r="S10" s="32">
        <v>295</v>
      </c>
    </row>
    <row r="11" spans="1:19" ht="14.25">
      <c r="A11" s="43" t="s">
        <v>25</v>
      </c>
      <c r="B11" s="17" t="s">
        <v>22</v>
      </c>
      <c r="C11" s="17">
        <v>15</v>
      </c>
      <c r="D11" s="13">
        <v>2653000</v>
      </c>
      <c r="E11" s="10">
        <f t="shared" si="0"/>
        <v>176866.66666666666</v>
      </c>
      <c r="F11" s="14">
        <v>238</v>
      </c>
      <c r="G11" s="10">
        <v>742</v>
      </c>
      <c r="H11" s="17">
        <v>138</v>
      </c>
      <c r="I11" s="13">
        <v>10731000</v>
      </c>
      <c r="J11" s="13">
        <v>77761</v>
      </c>
      <c r="K11" s="14">
        <v>238</v>
      </c>
      <c r="L11" s="10">
        <v>326</v>
      </c>
      <c r="M11" s="5">
        <f t="shared" si="1"/>
        <v>153</v>
      </c>
      <c r="N11" s="10">
        <f t="shared" si="2"/>
        <v>13384000</v>
      </c>
      <c r="O11" s="13">
        <v>201000</v>
      </c>
      <c r="P11" s="13">
        <v>3000</v>
      </c>
      <c r="Q11" s="10">
        <v>87477</v>
      </c>
      <c r="R11" s="14">
        <v>238</v>
      </c>
      <c r="S11" s="32">
        <v>367</v>
      </c>
    </row>
    <row r="12" spans="1:19" ht="14.25">
      <c r="A12" s="44"/>
      <c r="B12" s="17" t="s">
        <v>23</v>
      </c>
      <c r="C12" s="17">
        <f>SUM(C9:C11)</f>
        <v>23</v>
      </c>
      <c r="D12" s="13">
        <f>SUM(D9:D11)</f>
        <v>3698000</v>
      </c>
      <c r="E12" s="3">
        <f t="shared" si="0"/>
        <v>160782.60869565216</v>
      </c>
      <c r="F12" s="14">
        <v>226</v>
      </c>
      <c r="G12" s="35">
        <v>710</v>
      </c>
      <c r="H12" s="17">
        <f>SUM(H9:H11)</f>
        <v>283</v>
      </c>
      <c r="I12" s="13">
        <f>SUM(I9:I11)</f>
        <v>21568000</v>
      </c>
      <c r="J12" s="13">
        <v>76212</v>
      </c>
      <c r="K12" s="14">
        <v>233</v>
      </c>
      <c r="L12" s="35">
        <v>328</v>
      </c>
      <c r="M12" s="1">
        <f t="shared" si="1"/>
        <v>306</v>
      </c>
      <c r="N12" s="3">
        <f t="shared" si="2"/>
        <v>25266000</v>
      </c>
      <c r="O12" s="13">
        <f>MAX(O9:O11)</f>
        <v>304000</v>
      </c>
      <c r="P12" s="13">
        <f>MIN(P9:P11)</f>
        <v>1000</v>
      </c>
      <c r="Q12" s="35">
        <v>82569</v>
      </c>
      <c r="R12" s="14">
        <v>232</v>
      </c>
      <c r="S12" s="42">
        <v>356</v>
      </c>
    </row>
    <row r="13" spans="1:19" ht="14.25">
      <c r="A13" s="41"/>
      <c r="B13" s="7" t="s">
        <v>17</v>
      </c>
      <c r="C13" s="7">
        <v>9</v>
      </c>
      <c r="D13" s="29">
        <v>932000</v>
      </c>
      <c r="E13" s="29">
        <f t="shared" si="0"/>
        <v>103555.55555555556</v>
      </c>
      <c r="F13" s="30">
        <v>214</v>
      </c>
      <c r="G13" s="10">
        <v>484</v>
      </c>
      <c r="H13" s="7">
        <v>152</v>
      </c>
      <c r="I13" s="29">
        <v>11014000</v>
      </c>
      <c r="J13" s="29">
        <v>72461</v>
      </c>
      <c r="K13" s="30">
        <v>234</v>
      </c>
      <c r="L13" s="10">
        <f aca="true" t="shared" si="3" ref="L13:L29">CEILING(+J13/K13,1)</f>
        <v>310</v>
      </c>
      <c r="M13" s="7">
        <f t="shared" si="1"/>
        <v>161</v>
      </c>
      <c r="N13" s="29">
        <f t="shared" si="2"/>
        <v>11946000</v>
      </c>
      <c r="O13" s="29">
        <v>139000</v>
      </c>
      <c r="P13" s="29">
        <v>18000</v>
      </c>
      <c r="Q13" s="10">
        <v>74199</v>
      </c>
      <c r="R13" s="30">
        <v>233</v>
      </c>
      <c r="S13" s="32">
        <f aca="true" t="shared" si="4" ref="S13:S29">CEILING(+Q13/R13,1)</f>
        <v>319</v>
      </c>
    </row>
    <row r="14" spans="1:19" ht="14.25">
      <c r="A14" s="43" t="s">
        <v>26</v>
      </c>
      <c r="B14" s="5" t="s">
        <v>19</v>
      </c>
      <c r="C14" s="5"/>
      <c r="D14" s="10"/>
      <c r="E14" s="10">
        <f t="shared" si="0"/>
      </c>
      <c r="F14" s="11"/>
      <c r="G14" s="10"/>
      <c r="H14" s="5">
        <v>1</v>
      </c>
      <c r="I14" s="10">
        <v>70000</v>
      </c>
      <c r="J14" s="10">
        <v>70000</v>
      </c>
      <c r="K14" s="11">
        <v>257</v>
      </c>
      <c r="L14" s="10">
        <f t="shared" si="3"/>
        <v>273</v>
      </c>
      <c r="M14" s="5">
        <f t="shared" si="1"/>
        <v>1</v>
      </c>
      <c r="N14" s="10">
        <f t="shared" si="2"/>
        <v>70000</v>
      </c>
      <c r="O14" s="10">
        <v>70000</v>
      </c>
      <c r="P14" s="10">
        <v>70000</v>
      </c>
      <c r="Q14" s="10">
        <v>70000</v>
      </c>
      <c r="R14" s="11">
        <v>257</v>
      </c>
      <c r="S14" s="32">
        <f t="shared" si="4"/>
        <v>273</v>
      </c>
    </row>
    <row r="15" spans="1:19" ht="14.25">
      <c r="A15" s="43" t="s">
        <v>27</v>
      </c>
      <c r="B15" s="17" t="s">
        <v>22</v>
      </c>
      <c r="C15" s="17">
        <v>9</v>
      </c>
      <c r="D15" s="13">
        <v>1059000</v>
      </c>
      <c r="E15" s="10">
        <f t="shared" si="0"/>
        <v>117666.66666666667</v>
      </c>
      <c r="F15" s="14">
        <v>118</v>
      </c>
      <c r="G15" s="10">
        <v>1000</v>
      </c>
      <c r="H15" s="17">
        <v>172</v>
      </c>
      <c r="I15" s="13">
        <v>14268000</v>
      </c>
      <c r="J15" s="13">
        <v>82953</v>
      </c>
      <c r="K15" s="14">
        <v>251</v>
      </c>
      <c r="L15" s="10">
        <f t="shared" si="3"/>
        <v>331</v>
      </c>
      <c r="M15" s="5">
        <f t="shared" si="1"/>
        <v>181</v>
      </c>
      <c r="N15" s="10">
        <f t="shared" si="2"/>
        <v>15327000</v>
      </c>
      <c r="O15" s="13">
        <v>132000</v>
      </c>
      <c r="P15" s="13">
        <v>22000</v>
      </c>
      <c r="Q15" s="10">
        <v>84680</v>
      </c>
      <c r="R15" s="14">
        <v>259</v>
      </c>
      <c r="S15" s="32">
        <f t="shared" si="4"/>
        <v>327</v>
      </c>
    </row>
    <row r="16" spans="1:19" ht="14.25">
      <c r="A16" s="44"/>
      <c r="B16" s="17" t="s">
        <v>23</v>
      </c>
      <c r="C16" s="17">
        <f>SUM(C13:C15)</f>
        <v>18</v>
      </c>
      <c r="D16" s="13">
        <f>SUM(D13:D15)</f>
        <v>1991000</v>
      </c>
      <c r="E16" s="3">
        <f t="shared" si="0"/>
        <v>110611.11111111111</v>
      </c>
      <c r="F16" s="14">
        <v>166</v>
      </c>
      <c r="G16" s="35">
        <v>667</v>
      </c>
      <c r="H16" s="17">
        <f>SUM(H13:H15)</f>
        <v>325</v>
      </c>
      <c r="I16" s="13">
        <f>SUM(I13:I15)</f>
        <v>25352000</v>
      </c>
      <c r="J16" s="13">
        <v>78006</v>
      </c>
      <c r="K16" s="14">
        <v>251</v>
      </c>
      <c r="L16" s="35">
        <f t="shared" si="3"/>
        <v>311</v>
      </c>
      <c r="M16" s="1">
        <f t="shared" si="1"/>
        <v>343</v>
      </c>
      <c r="N16" s="3">
        <f t="shared" si="2"/>
        <v>27343000</v>
      </c>
      <c r="O16" s="13">
        <f>MAX(O13:O15)</f>
        <v>139000</v>
      </c>
      <c r="P16" s="13">
        <f>MIN(P13:P15)</f>
        <v>18000</v>
      </c>
      <c r="Q16" s="35">
        <v>79717</v>
      </c>
      <c r="R16" s="14">
        <v>247</v>
      </c>
      <c r="S16" s="42">
        <f t="shared" si="4"/>
        <v>323</v>
      </c>
    </row>
    <row r="17" spans="1:19" ht="14.25">
      <c r="A17" s="41"/>
      <c r="B17" s="7" t="s">
        <v>17</v>
      </c>
      <c r="C17" s="7">
        <v>4</v>
      </c>
      <c r="D17" s="29">
        <v>525000</v>
      </c>
      <c r="E17" s="29">
        <f t="shared" si="0"/>
        <v>131250</v>
      </c>
      <c r="F17" s="30">
        <v>284</v>
      </c>
      <c r="G17" s="10">
        <v>462</v>
      </c>
      <c r="H17" s="7">
        <v>114</v>
      </c>
      <c r="I17" s="29">
        <v>8625000</v>
      </c>
      <c r="J17" s="29">
        <v>75658</v>
      </c>
      <c r="K17" s="30">
        <v>238</v>
      </c>
      <c r="L17" s="10">
        <f t="shared" si="3"/>
        <v>318</v>
      </c>
      <c r="M17" s="7">
        <f t="shared" si="1"/>
        <v>118</v>
      </c>
      <c r="N17" s="29">
        <f t="shared" si="2"/>
        <v>9150000</v>
      </c>
      <c r="O17" s="29">
        <v>225000</v>
      </c>
      <c r="P17" s="29">
        <v>11000</v>
      </c>
      <c r="Q17" s="10">
        <v>77542</v>
      </c>
      <c r="R17" s="30">
        <v>240</v>
      </c>
      <c r="S17" s="32">
        <f t="shared" si="4"/>
        <v>324</v>
      </c>
    </row>
    <row r="18" spans="1:19" ht="14.25">
      <c r="A18" s="43" t="s">
        <v>28</v>
      </c>
      <c r="B18" s="5" t="s">
        <v>19</v>
      </c>
      <c r="C18" s="5"/>
      <c r="D18" s="10"/>
      <c r="E18" s="10">
        <f t="shared" si="0"/>
      </c>
      <c r="F18" s="11"/>
      <c r="G18" s="10"/>
      <c r="H18" s="5">
        <v>3</v>
      </c>
      <c r="I18" s="10">
        <v>206000</v>
      </c>
      <c r="J18" s="10">
        <v>68667</v>
      </c>
      <c r="K18" s="11">
        <v>276</v>
      </c>
      <c r="L18" s="10">
        <f t="shared" si="3"/>
        <v>249</v>
      </c>
      <c r="M18" s="5">
        <f t="shared" si="1"/>
        <v>3</v>
      </c>
      <c r="N18" s="10">
        <f t="shared" si="2"/>
        <v>206000</v>
      </c>
      <c r="O18" s="10">
        <v>75000</v>
      </c>
      <c r="P18" s="10">
        <v>63000</v>
      </c>
      <c r="Q18" s="10">
        <v>68667</v>
      </c>
      <c r="R18" s="11">
        <v>276</v>
      </c>
      <c r="S18" s="32">
        <f t="shared" si="4"/>
        <v>249</v>
      </c>
    </row>
    <row r="19" spans="1:19" ht="14.25">
      <c r="A19" s="43" t="s">
        <v>29</v>
      </c>
      <c r="B19" s="17" t="s">
        <v>22</v>
      </c>
      <c r="C19" s="17"/>
      <c r="D19" s="13"/>
      <c r="E19" s="10">
        <f t="shared" si="0"/>
      </c>
      <c r="F19" s="14"/>
      <c r="G19" s="10"/>
      <c r="H19" s="17">
        <v>151</v>
      </c>
      <c r="I19" s="13">
        <v>11323000</v>
      </c>
      <c r="J19" s="13">
        <v>74987</v>
      </c>
      <c r="K19" s="14">
        <v>257</v>
      </c>
      <c r="L19" s="10">
        <f t="shared" si="3"/>
        <v>292</v>
      </c>
      <c r="M19" s="5">
        <f t="shared" si="1"/>
        <v>151</v>
      </c>
      <c r="N19" s="10">
        <f t="shared" si="2"/>
        <v>11323000</v>
      </c>
      <c r="O19" s="13">
        <v>104000</v>
      </c>
      <c r="P19" s="13">
        <v>17000</v>
      </c>
      <c r="Q19" s="10">
        <v>74987</v>
      </c>
      <c r="R19" s="14">
        <v>257</v>
      </c>
      <c r="S19" s="32">
        <f t="shared" si="4"/>
        <v>292</v>
      </c>
    </row>
    <row r="20" spans="1:19" ht="14.25">
      <c r="A20" s="44"/>
      <c r="B20" s="17" t="s">
        <v>23</v>
      </c>
      <c r="C20" s="17">
        <f>SUM(C17:C19)</f>
        <v>4</v>
      </c>
      <c r="D20" s="13">
        <f>SUM(D17:D19)</f>
        <v>525000</v>
      </c>
      <c r="E20" s="3">
        <f t="shared" si="0"/>
        <v>131250</v>
      </c>
      <c r="F20" s="14">
        <v>284</v>
      </c>
      <c r="G20" s="35">
        <v>462</v>
      </c>
      <c r="H20" s="17">
        <f>SUM(H17:H19)</f>
        <v>268</v>
      </c>
      <c r="I20" s="13">
        <f>SUM(I17:I19)</f>
        <v>20154000</v>
      </c>
      <c r="J20" s="13">
        <v>75201</v>
      </c>
      <c r="K20" s="14">
        <v>249</v>
      </c>
      <c r="L20" s="35">
        <f t="shared" si="3"/>
        <v>303</v>
      </c>
      <c r="M20" s="1">
        <f t="shared" si="1"/>
        <v>272</v>
      </c>
      <c r="N20" s="3">
        <f t="shared" si="2"/>
        <v>20679000</v>
      </c>
      <c r="O20" s="13">
        <f>MAX(O17:O19)</f>
        <v>225000</v>
      </c>
      <c r="P20" s="13">
        <f>MIN(P17:P19)</f>
        <v>11000</v>
      </c>
      <c r="Q20" s="35">
        <v>76026</v>
      </c>
      <c r="R20" s="14">
        <v>250</v>
      </c>
      <c r="S20" s="42">
        <f t="shared" si="4"/>
        <v>305</v>
      </c>
    </row>
    <row r="21" spans="1:19" ht="14.25">
      <c r="A21" s="41"/>
      <c r="B21" s="7" t="s">
        <v>17</v>
      </c>
      <c r="C21" s="7">
        <v>14</v>
      </c>
      <c r="D21" s="29">
        <v>1628000</v>
      </c>
      <c r="E21" s="29">
        <f t="shared" si="0"/>
        <v>116285.71428571429</v>
      </c>
      <c r="F21" s="30">
        <v>238</v>
      </c>
      <c r="G21" s="10">
        <v>488</v>
      </c>
      <c r="H21" s="7">
        <v>157</v>
      </c>
      <c r="I21" s="29">
        <v>9703000</v>
      </c>
      <c r="J21" s="29">
        <v>61803</v>
      </c>
      <c r="K21" s="30">
        <v>223</v>
      </c>
      <c r="L21" s="10">
        <f t="shared" si="3"/>
        <v>278</v>
      </c>
      <c r="M21" s="7">
        <f t="shared" si="1"/>
        <v>171</v>
      </c>
      <c r="N21" s="29">
        <f t="shared" si="2"/>
        <v>11331000</v>
      </c>
      <c r="O21" s="29">
        <v>176000</v>
      </c>
      <c r="P21" s="29">
        <v>16000</v>
      </c>
      <c r="Q21" s="10">
        <v>66263</v>
      </c>
      <c r="R21" s="30">
        <v>225</v>
      </c>
      <c r="S21" s="32">
        <f t="shared" si="4"/>
        <v>295</v>
      </c>
    </row>
    <row r="22" spans="1:19" ht="14.25">
      <c r="A22" s="43" t="s">
        <v>30</v>
      </c>
      <c r="B22" s="5" t="s">
        <v>19</v>
      </c>
      <c r="C22" s="5">
        <v>5</v>
      </c>
      <c r="D22" s="10">
        <v>250000</v>
      </c>
      <c r="E22" s="10">
        <f t="shared" si="0"/>
        <v>50000</v>
      </c>
      <c r="F22" s="11">
        <v>212</v>
      </c>
      <c r="G22" s="10">
        <v>236</v>
      </c>
      <c r="H22" s="5">
        <v>10</v>
      </c>
      <c r="I22" s="10">
        <v>519000</v>
      </c>
      <c r="J22" s="10">
        <v>51900</v>
      </c>
      <c r="K22" s="11">
        <v>243</v>
      </c>
      <c r="L22" s="10">
        <f t="shared" si="3"/>
        <v>214</v>
      </c>
      <c r="M22" s="5">
        <f t="shared" si="1"/>
        <v>15</v>
      </c>
      <c r="N22" s="10">
        <f t="shared" si="2"/>
        <v>769000</v>
      </c>
      <c r="O22" s="10">
        <v>120000</v>
      </c>
      <c r="P22" s="10">
        <v>20000</v>
      </c>
      <c r="Q22" s="10">
        <v>51267</v>
      </c>
      <c r="R22" s="11">
        <v>233</v>
      </c>
      <c r="S22" s="32">
        <f t="shared" si="4"/>
        <v>221</v>
      </c>
    </row>
    <row r="23" spans="1:19" ht="14.25">
      <c r="A23" s="43" t="s">
        <v>31</v>
      </c>
      <c r="B23" s="17" t="s">
        <v>22</v>
      </c>
      <c r="C23" s="17">
        <v>9</v>
      </c>
      <c r="D23" s="13">
        <v>1166000</v>
      </c>
      <c r="E23" s="10">
        <f t="shared" si="0"/>
        <v>129555.55555555556</v>
      </c>
      <c r="F23" s="14">
        <v>259</v>
      </c>
      <c r="G23" s="10">
        <v>500</v>
      </c>
      <c r="H23" s="17">
        <v>166</v>
      </c>
      <c r="I23" s="13">
        <v>12059000</v>
      </c>
      <c r="J23" s="13">
        <v>72645</v>
      </c>
      <c r="K23" s="14">
        <v>273</v>
      </c>
      <c r="L23" s="10">
        <f t="shared" si="3"/>
        <v>267</v>
      </c>
      <c r="M23" s="5">
        <f t="shared" si="1"/>
        <v>175</v>
      </c>
      <c r="N23" s="10">
        <f t="shared" si="2"/>
        <v>13225000</v>
      </c>
      <c r="O23" s="13">
        <v>169000</v>
      </c>
      <c r="P23" s="13">
        <v>19000</v>
      </c>
      <c r="Q23" s="10">
        <v>75571</v>
      </c>
      <c r="R23" s="14">
        <v>272</v>
      </c>
      <c r="S23" s="32">
        <f t="shared" si="4"/>
        <v>278</v>
      </c>
    </row>
    <row r="24" spans="1:19" ht="14.25">
      <c r="A24" s="44"/>
      <c r="B24" s="17" t="s">
        <v>23</v>
      </c>
      <c r="C24" s="17">
        <f>SUM(C21:C23)</f>
        <v>28</v>
      </c>
      <c r="D24" s="13">
        <f>SUM(D21:D23)</f>
        <v>3044000</v>
      </c>
      <c r="E24" s="3">
        <f t="shared" si="0"/>
        <v>108714.28571428571</v>
      </c>
      <c r="F24" s="14">
        <v>240</v>
      </c>
      <c r="G24" s="35">
        <v>453</v>
      </c>
      <c r="H24" s="17">
        <f>SUM(H21:H23)</f>
        <v>333</v>
      </c>
      <c r="I24" s="13">
        <f>SUM(I21:I23)</f>
        <v>22281000</v>
      </c>
      <c r="J24" s="13">
        <v>66910</v>
      </c>
      <c r="K24" s="14">
        <v>248</v>
      </c>
      <c r="L24" s="35">
        <f t="shared" si="3"/>
        <v>270</v>
      </c>
      <c r="M24" s="1">
        <f t="shared" si="1"/>
        <v>361</v>
      </c>
      <c r="N24" s="3">
        <f t="shared" si="2"/>
        <v>25325000</v>
      </c>
      <c r="O24" s="13">
        <f>MAX(O21:O23)</f>
        <v>176000</v>
      </c>
      <c r="P24" s="13">
        <f>MIN(P21:P23)</f>
        <v>16000</v>
      </c>
      <c r="Q24" s="35">
        <v>70152</v>
      </c>
      <c r="R24" s="14">
        <v>248</v>
      </c>
      <c r="S24" s="42">
        <f t="shared" si="4"/>
        <v>283</v>
      </c>
    </row>
    <row r="25" spans="1:19" ht="14.25">
      <c r="A25" s="41"/>
      <c r="B25" s="7" t="s">
        <v>17</v>
      </c>
      <c r="C25" s="7">
        <v>24</v>
      </c>
      <c r="D25" s="29">
        <v>3377000</v>
      </c>
      <c r="E25" s="29">
        <f t="shared" si="0"/>
        <v>140708.33333333334</v>
      </c>
      <c r="F25" s="30">
        <v>237</v>
      </c>
      <c r="G25" s="10">
        <v>595</v>
      </c>
      <c r="H25" s="7">
        <v>146</v>
      </c>
      <c r="I25" s="29">
        <v>8474000</v>
      </c>
      <c r="J25" s="29">
        <v>58041</v>
      </c>
      <c r="K25" s="30">
        <v>237</v>
      </c>
      <c r="L25" s="10">
        <f t="shared" si="3"/>
        <v>245</v>
      </c>
      <c r="M25" s="7">
        <f t="shared" si="1"/>
        <v>170</v>
      </c>
      <c r="N25" s="29">
        <f t="shared" si="2"/>
        <v>11851000</v>
      </c>
      <c r="O25" s="29">
        <v>203000</v>
      </c>
      <c r="P25" s="29">
        <v>17000</v>
      </c>
      <c r="Q25" s="10">
        <v>69712</v>
      </c>
      <c r="R25" s="30">
        <v>237</v>
      </c>
      <c r="S25" s="32">
        <f t="shared" si="4"/>
        <v>295</v>
      </c>
    </row>
    <row r="26" spans="1:19" ht="14.25">
      <c r="A26" s="43" t="s">
        <v>32</v>
      </c>
      <c r="B26" s="5" t="s">
        <v>19</v>
      </c>
      <c r="C26" s="5"/>
      <c r="D26" s="10"/>
      <c r="E26" s="10">
        <f t="shared" si="0"/>
      </c>
      <c r="F26" s="11"/>
      <c r="G26" s="10"/>
      <c r="H26" s="5">
        <v>2</v>
      </c>
      <c r="I26" s="10">
        <v>61000</v>
      </c>
      <c r="J26" s="10">
        <v>30500</v>
      </c>
      <c r="K26" s="11">
        <v>278</v>
      </c>
      <c r="L26" s="10">
        <f t="shared" si="3"/>
        <v>110</v>
      </c>
      <c r="M26" s="5">
        <f t="shared" si="1"/>
        <v>2</v>
      </c>
      <c r="N26" s="10">
        <f t="shared" si="2"/>
        <v>61000</v>
      </c>
      <c r="O26" s="10">
        <v>39000</v>
      </c>
      <c r="P26" s="10">
        <v>22000</v>
      </c>
      <c r="Q26" s="10">
        <v>30500</v>
      </c>
      <c r="R26" s="11">
        <v>278</v>
      </c>
      <c r="S26" s="32">
        <f t="shared" si="4"/>
        <v>110</v>
      </c>
    </row>
    <row r="27" spans="1:19" ht="14.25">
      <c r="A27" s="43" t="s">
        <v>33</v>
      </c>
      <c r="B27" s="17" t="s">
        <v>22</v>
      </c>
      <c r="C27" s="17">
        <v>34</v>
      </c>
      <c r="D27" s="13">
        <v>5131000</v>
      </c>
      <c r="E27" s="10">
        <f t="shared" si="0"/>
        <v>150911.76470588235</v>
      </c>
      <c r="F27" s="14">
        <v>250</v>
      </c>
      <c r="G27" s="10">
        <v>604</v>
      </c>
      <c r="H27" s="17">
        <v>172</v>
      </c>
      <c r="I27" s="13">
        <v>11536000</v>
      </c>
      <c r="J27" s="13">
        <v>67070</v>
      </c>
      <c r="K27" s="14">
        <v>261</v>
      </c>
      <c r="L27" s="10">
        <f t="shared" si="3"/>
        <v>257</v>
      </c>
      <c r="M27" s="5">
        <f t="shared" si="1"/>
        <v>206</v>
      </c>
      <c r="N27" s="10">
        <f t="shared" si="2"/>
        <v>16667000</v>
      </c>
      <c r="O27" s="13">
        <v>201000</v>
      </c>
      <c r="P27" s="13">
        <v>27000</v>
      </c>
      <c r="Q27" s="10">
        <v>80908</v>
      </c>
      <c r="R27" s="14">
        <v>259</v>
      </c>
      <c r="S27" s="32">
        <f t="shared" si="4"/>
        <v>313</v>
      </c>
    </row>
    <row r="28" spans="1:19" ht="14.25">
      <c r="A28" s="44"/>
      <c r="B28" s="17" t="s">
        <v>23</v>
      </c>
      <c r="C28" s="17">
        <f>SUM(C25:C27)</f>
        <v>58</v>
      </c>
      <c r="D28" s="13">
        <f>SUM(D25:D27)</f>
        <v>8508000</v>
      </c>
      <c r="E28" s="3">
        <f t="shared" si="0"/>
        <v>146689.6551724138</v>
      </c>
      <c r="F28" s="14">
        <v>244</v>
      </c>
      <c r="G28" s="35">
        <v>600</v>
      </c>
      <c r="H28" s="17">
        <f>SUM(H25:H27)</f>
        <v>320</v>
      </c>
      <c r="I28" s="13">
        <f>SUM(I25:I27)</f>
        <v>20071000</v>
      </c>
      <c r="J28" s="13">
        <v>62722</v>
      </c>
      <c r="K28" s="14">
        <v>250</v>
      </c>
      <c r="L28" s="35">
        <f t="shared" si="3"/>
        <v>251</v>
      </c>
      <c r="M28" s="1">
        <f t="shared" si="1"/>
        <v>378</v>
      </c>
      <c r="N28" s="3">
        <f t="shared" si="2"/>
        <v>28579000</v>
      </c>
      <c r="O28" s="13">
        <f>MAX(O25:O27)</f>
        <v>203000</v>
      </c>
      <c r="P28" s="13">
        <f>MIN(P25:P27)</f>
        <v>17000</v>
      </c>
      <c r="Q28" s="35">
        <v>75606</v>
      </c>
      <c r="R28" s="14">
        <v>249</v>
      </c>
      <c r="S28" s="42">
        <f t="shared" si="4"/>
        <v>304</v>
      </c>
    </row>
    <row r="29" spans="1:19" ht="14.25">
      <c r="A29" s="41"/>
      <c r="B29" s="7" t="s">
        <v>17</v>
      </c>
      <c r="C29" s="7">
        <v>30</v>
      </c>
      <c r="D29" s="29">
        <v>3594000</v>
      </c>
      <c r="E29" s="29">
        <f t="shared" si="0"/>
        <v>119800</v>
      </c>
      <c r="F29" s="30">
        <v>224</v>
      </c>
      <c r="G29" s="10">
        <v>534</v>
      </c>
      <c r="H29" s="7">
        <v>141</v>
      </c>
      <c r="I29" s="29">
        <v>7635000</v>
      </c>
      <c r="J29" s="29">
        <v>54149</v>
      </c>
      <c r="K29" s="30">
        <v>229</v>
      </c>
      <c r="L29" s="10">
        <f t="shared" si="3"/>
        <v>237</v>
      </c>
      <c r="M29" s="7">
        <f t="shared" si="1"/>
        <v>171</v>
      </c>
      <c r="N29" s="29">
        <f t="shared" si="2"/>
        <v>11229000</v>
      </c>
      <c r="O29" s="29">
        <v>171000</v>
      </c>
      <c r="P29" s="29">
        <v>11000</v>
      </c>
      <c r="Q29" s="10">
        <v>65667</v>
      </c>
      <c r="R29" s="30">
        <v>228</v>
      </c>
      <c r="S29" s="32">
        <f t="shared" si="4"/>
        <v>289</v>
      </c>
    </row>
    <row r="30" spans="1:19" ht="14.25">
      <c r="A30" s="43" t="s">
        <v>32</v>
      </c>
      <c r="B30" s="5" t="s">
        <v>19</v>
      </c>
      <c r="C30" s="5"/>
      <c r="D30" s="10"/>
      <c r="E30" s="10">
        <f t="shared" si="0"/>
      </c>
      <c r="F30" s="11"/>
      <c r="G30" s="10"/>
      <c r="H30" s="5"/>
      <c r="I30" s="10"/>
      <c r="J30" s="10"/>
      <c r="K30" s="11"/>
      <c r="L30" s="10"/>
      <c r="M30" s="5">
        <f t="shared" si="1"/>
        <v>0</v>
      </c>
      <c r="N30" s="10">
        <f t="shared" si="2"/>
        <v>0</v>
      </c>
      <c r="O30" s="10"/>
      <c r="P30" s="10"/>
      <c r="Q30" s="10"/>
      <c r="R30" s="11"/>
      <c r="S30" s="32"/>
    </row>
    <row r="31" spans="1:19" ht="14.25">
      <c r="A31" s="43" t="s">
        <v>34</v>
      </c>
      <c r="B31" s="17" t="s">
        <v>22</v>
      </c>
      <c r="C31" s="17">
        <v>38</v>
      </c>
      <c r="D31" s="13">
        <v>5421000</v>
      </c>
      <c r="E31" s="10">
        <f t="shared" si="0"/>
        <v>142657.8947368421</v>
      </c>
      <c r="F31" s="14">
        <v>249</v>
      </c>
      <c r="G31" s="10">
        <v>573</v>
      </c>
      <c r="H31" s="17">
        <v>165</v>
      </c>
      <c r="I31" s="13">
        <v>10764000</v>
      </c>
      <c r="J31" s="13">
        <v>65236</v>
      </c>
      <c r="K31" s="14">
        <v>254</v>
      </c>
      <c r="L31" s="10">
        <f aca="true" t="shared" si="5" ref="L31:L40">CEILING(+J31/K31,1)</f>
        <v>257</v>
      </c>
      <c r="M31" s="5">
        <f t="shared" si="1"/>
        <v>203</v>
      </c>
      <c r="N31" s="10">
        <f t="shared" si="2"/>
        <v>16185000</v>
      </c>
      <c r="O31" s="13">
        <v>214000</v>
      </c>
      <c r="P31" s="13">
        <v>15000</v>
      </c>
      <c r="Q31" s="10">
        <v>79729</v>
      </c>
      <c r="R31" s="14">
        <v>253</v>
      </c>
      <c r="S31" s="32">
        <f aca="true" t="shared" si="6" ref="S31:S40">CEILING(+Q31/R31,1)</f>
        <v>316</v>
      </c>
    </row>
    <row r="32" spans="1:19" ht="14.25">
      <c r="A32" s="44"/>
      <c r="B32" s="17" t="s">
        <v>23</v>
      </c>
      <c r="C32" s="17">
        <f>SUM(C29:C31)</f>
        <v>68</v>
      </c>
      <c r="D32" s="13">
        <f>SUM(D29:D31)</f>
        <v>9015000</v>
      </c>
      <c r="E32" s="3">
        <f t="shared" si="0"/>
        <v>132573.5294117647</v>
      </c>
      <c r="F32" s="14">
        <v>238</v>
      </c>
      <c r="G32" s="35">
        <v>557</v>
      </c>
      <c r="H32" s="17">
        <f>SUM(H29:H31)</f>
        <v>306</v>
      </c>
      <c r="I32" s="13">
        <f>SUM(I29:I31)</f>
        <v>18399000</v>
      </c>
      <c r="J32" s="13">
        <v>60127</v>
      </c>
      <c r="K32" s="14">
        <v>242</v>
      </c>
      <c r="L32" s="35">
        <f t="shared" si="5"/>
        <v>249</v>
      </c>
      <c r="M32" s="1">
        <f t="shared" si="1"/>
        <v>374</v>
      </c>
      <c r="N32" s="3">
        <f t="shared" si="2"/>
        <v>27414000</v>
      </c>
      <c r="O32" s="13">
        <f>MAX(O29:O31)</f>
        <v>214000</v>
      </c>
      <c r="P32" s="13">
        <f>MIN(P29:P31)</f>
        <v>11000</v>
      </c>
      <c r="Q32" s="35">
        <v>73299</v>
      </c>
      <c r="R32" s="14">
        <v>242</v>
      </c>
      <c r="S32" s="42">
        <f t="shared" si="6"/>
        <v>303</v>
      </c>
    </row>
    <row r="33" spans="1:19" ht="14.25">
      <c r="A33" s="41"/>
      <c r="B33" s="7" t="s">
        <v>17</v>
      </c>
      <c r="C33" s="7">
        <v>50</v>
      </c>
      <c r="D33" s="29">
        <v>5774000</v>
      </c>
      <c r="E33" s="29">
        <f t="shared" si="0"/>
        <v>115480</v>
      </c>
      <c r="F33" s="30">
        <v>215</v>
      </c>
      <c r="G33" s="10">
        <v>538</v>
      </c>
      <c r="H33" s="7">
        <v>92</v>
      </c>
      <c r="I33" s="29">
        <v>5010000</v>
      </c>
      <c r="J33" s="29">
        <v>54457</v>
      </c>
      <c r="K33" s="30">
        <v>210</v>
      </c>
      <c r="L33" s="10">
        <f t="shared" si="5"/>
        <v>260</v>
      </c>
      <c r="M33" s="7">
        <f t="shared" si="1"/>
        <v>142</v>
      </c>
      <c r="N33" s="29">
        <f t="shared" si="2"/>
        <v>10784000</v>
      </c>
      <c r="O33" s="29">
        <v>171000</v>
      </c>
      <c r="P33" s="29">
        <v>14000</v>
      </c>
      <c r="Q33" s="10">
        <v>75944</v>
      </c>
      <c r="R33" s="30">
        <v>212</v>
      </c>
      <c r="S33" s="32">
        <f t="shared" si="6"/>
        <v>359</v>
      </c>
    </row>
    <row r="34" spans="1:19" ht="14.25">
      <c r="A34" s="43" t="s">
        <v>35</v>
      </c>
      <c r="B34" s="5" t="s">
        <v>19</v>
      </c>
      <c r="C34" s="5">
        <v>1</v>
      </c>
      <c r="D34" s="10">
        <v>141000</v>
      </c>
      <c r="E34" s="10">
        <f t="shared" si="0"/>
        <v>141000</v>
      </c>
      <c r="F34" s="11">
        <v>206</v>
      </c>
      <c r="G34" s="10">
        <v>684</v>
      </c>
      <c r="H34" s="5">
        <v>4</v>
      </c>
      <c r="I34" s="10">
        <v>217000</v>
      </c>
      <c r="J34" s="10">
        <v>54250</v>
      </c>
      <c r="K34" s="11">
        <v>230</v>
      </c>
      <c r="L34" s="10">
        <f t="shared" si="5"/>
        <v>236</v>
      </c>
      <c r="M34" s="5">
        <f t="shared" si="1"/>
        <v>5</v>
      </c>
      <c r="N34" s="10">
        <f t="shared" si="2"/>
        <v>358000</v>
      </c>
      <c r="O34" s="10">
        <v>141000</v>
      </c>
      <c r="P34" s="10">
        <v>36000</v>
      </c>
      <c r="Q34" s="10">
        <v>71600</v>
      </c>
      <c r="R34" s="11">
        <v>225</v>
      </c>
      <c r="S34" s="32">
        <f t="shared" si="6"/>
        <v>319</v>
      </c>
    </row>
    <row r="35" spans="1:19" ht="14.25">
      <c r="A35" s="43" t="s">
        <v>36</v>
      </c>
      <c r="B35" s="17" t="s">
        <v>22</v>
      </c>
      <c r="C35" s="17">
        <v>38</v>
      </c>
      <c r="D35" s="13">
        <v>5703000</v>
      </c>
      <c r="E35" s="10">
        <f t="shared" si="0"/>
        <v>150078.94736842104</v>
      </c>
      <c r="F35" s="14">
        <v>228</v>
      </c>
      <c r="G35" s="10">
        <v>659</v>
      </c>
      <c r="H35" s="17">
        <v>112</v>
      </c>
      <c r="I35" s="13">
        <v>7134000</v>
      </c>
      <c r="J35" s="13">
        <v>63696</v>
      </c>
      <c r="K35" s="14">
        <v>228</v>
      </c>
      <c r="L35" s="10">
        <f t="shared" si="5"/>
        <v>280</v>
      </c>
      <c r="M35" s="5">
        <f t="shared" si="1"/>
        <v>150</v>
      </c>
      <c r="N35" s="10">
        <f t="shared" si="2"/>
        <v>12837000</v>
      </c>
      <c r="O35" s="13">
        <v>280000</v>
      </c>
      <c r="P35" s="13">
        <v>23000</v>
      </c>
      <c r="Q35" s="10">
        <v>85580</v>
      </c>
      <c r="R35" s="14">
        <v>228</v>
      </c>
      <c r="S35" s="32">
        <f t="shared" si="6"/>
        <v>376</v>
      </c>
    </row>
    <row r="36" spans="1:19" ht="14.25">
      <c r="A36" s="44"/>
      <c r="B36" s="9" t="s">
        <v>23</v>
      </c>
      <c r="C36" s="9">
        <f>SUM(C33:C35)</f>
        <v>89</v>
      </c>
      <c r="D36" s="33">
        <f>SUM(D33:D35)</f>
        <v>11618000</v>
      </c>
      <c r="E36" s="3">
        <f t="shared" si="0"/>
        <v>130539.32584269663</v>
      </c>
      <c r="F36" s="34">
        <v>220</v>
      </c>
      <c r="G36" s="35">
        <v>593</v>
      </c>
      <c r="H36" s="9">
        <f>SUM(H33:H35)</f>
        <v>208</v>
      </c>
      <c r="I36" s="33">
        <f>SUM(I33:I35)</f>
        <v>12361000</v>
      </c>
      <c r="J36" s="33">
        <v>59428</v>
      </c>
      <c r="K36" s="34">
        <v>220</v>
      </c>
      <c r="L36" s="35">
        <f t="shared" si="5"/>
        <v>271</v>
      </c>
      <c r="M36" s="1">
        <f t="shared" si="1"/>
        <v>297</v>
      </c>
      <c r="N36" s="3">
        <f t="shared" si="2"/>
        <v>23979000</v>
      </c>
      <c r="O36" s="33">
        <f>MAX(O33:O35)</f>
        <v>280000</v>
      </c>
      <c r="P36" s="33">
        <f>MIN(P33:P35)</f>
        <v>14000</v>
      </c>
      <c r="Q36" s="35">
        <v>80737</v>
      </c>
      <c r="R36" s="34">
        <v>220</v>
      </c>
      <c r="S36" s="42">
        <f t="shared" si="6"/>
        <v>367</v>
      </c>
    </row>
    <row r="37" spans="1:19" ht="14.25">
      <c r="A37" s="41"/>
      <c r="B37" s="7" t="s">
        <v>17</v>
      </c>
      <c r="C37" s="7">
        <f aca="true" t="shared" si="7" ref="C37:D39">SUM(C33,C29,C25,C21,C17,C13,C9,C5)</f>
        <v>150</v>
      </c>
      <c r="D37" s="29">
        <f t="shared" si="7"/>
        <v>18205000</v>
      </c>
      <c r="E37" s="29">
        <f t="shared" si="0"/>
        <v>121366.66666666667</v>
      </c>
      <c r="F37" s="30">
        <v>224</v>
      </c>
      <c r="G37" s="10">
        <v>542</v>
      </c>
      <c r="H37" s="7">
        <f aca="true" t="shared" si="8" ref="H37:I39">SUM(H33,H29,H25,H21,H17,H13,H9,H5)</f>
        <v>960</v>
      </c>
      <c r="I37" s="29">
        <f t="shared" si="8"/>
        <v>62456000</v>
      </c>
      <c r="J37" s="29">
        <f>IF(H37="","",+I37/H37)</f>
        <v>65058.333333333336</v>
      </c>
      <c r="K37" s="30">
        <v>229</v>
      </c>
      <c r="L37" s="10">
        <f t="shared" si="5"/>
        <v>285</v>
      </c>
      <c r="M37" s="6">
        <f t="shared" si="1"/>
        <v>1110</v>
      </c>
      <c r="N37" s="29">
        <f t="shared" si="2"/>
        <v>80661000</v>
      </c>
      <c r="O37" s="29">
        <f>MAX(O33,O29,O25,O21,O17,O13,O9,O5)</f>
        <v>304000</v>
      </c>
      <c r="P37" s="29">
        <f>MIN(P33,P29,P25,P21,P17,P13,P9,P5)</f>
        <v>11000</v>
      </c>
      <c r="Q37" s="10">
        <v>72668</v>
      </c>
      <c r="R37" s="30">
        <v>228</v>
      </c>
      <c r="S37" s="32">
        <f t="shared" si="6"/>
        <v>319</v>
      </c>
    </row>
    <row r="38" spans="1:19" ht="14.25">
      <c r="A38" s="43" t="s">
        <v>37</v>
      </c>
      <c r="B38" s="5" t="s">
        <v>19</v>
      </c>
      <c r="C38" s="5">
        <f t="shared" si="7"/>
        <v>6</v>
      </c>
      <c r="D38" s="10">
        <f t="shared" si="7"/>
        <v>391000</v>
      </c>
      <c r="E38" s="10">
        <f t="shared" si="0"/>
        <v>65166.666666666664</v>
      </c>
      <c r="F38" s="11">
        <v>211</v>
      </c>
      <c r="G38" s="10">
        <v>309</v>
      </c>
      <c r="H38" s="5">
        <f t="shared" si="8"/>
        <v>33</v>
      </c>
      <c r="I38" s="10">
        <f t="shared" si="8"/>
        <v>1989000</v>
      </c>
      <c r="J38" s="10">
        <f>IF(H38="","",+I38/H38)</f>
        <v>60272.72727272727</v>
      </c>
      <c r="K38" s="11">
        <v>245</v>
      </c>
      <c r="L38" s="10">
        <f t="shared" si="5"/>
        <v>247</v>
      </c>
      <c r="M38" s="4">
        <f t="shared" si="1"/>
        <v>39</v>
      </c>
      <c r="N38" s="10">
        <f t="shared" si="2"/>
        <v>2380000</v>
      </c>
      <c r="O38" s="10">
        <f>MAX(O34,O30,O26,O22,O18,O14,O10,O6)</f>
        <v>141000</v>
      </c>
      <c r="P38" s="10">
        <f>MIN(P34,P30,P26,P22,P18,P14,P10,P6)</f>
        <v>1000</v>
      </c>
      <c r="Q38" s="10">
        <v>61026</v>
      </c>
      <c r="R38" s="11">
        <v>240</v>
      </c>
      <c r="S38" s="32">
        <f t="shared" si="6"/>
        <v>255</v>
      </c>
    </row>
    <row r="39" spans="1:19" ht="14.25">
      <c r="A39" s="43"/>
      <c r="B39" s="17" t="s">
        <v>22</v>
      </c>
      <c r="C39" s="17">
        <f t="shared" si="7"/>
        <v>159</v>
      </c>
      <c r="D39" s="13">
        <f t="shared" si="7"/>
        <v>23605000</v>
      </c>
      <c r="E39" s="10">
        <f t="shared" si="0"/>
        <v>148459.11949685533</v>
      </c>
      <c r="F39" s="14">
        <v>236</v>
      </c>
      <c r="G39" s="10">
        <v>630</v>
      </c>
      <c r="H39" s="17">
        <f t="shared" si="8"/>
        <v>1121</v>
      </c>
      <c r="I39" s="13">
        <f t="shared" si="8"/>
        <v>81601000</v>
      </c>
      <c r="J39" s="10">
        <f>IF(H39="","",+I39/H39)</f>
        <v>72793.04192685103</v>
      </c>
      <c r="K39" s="14">
        <v>256</v>
      </c>
      <c r="L39" s="10">
        <f t="shared" si="5"/>
        <v>285</v>
      </c>
      <c r="M39" s="4">
        <f t="shared" si="1"/>
        <v>1280</v>
      </c>
      <c r="N39" s="10">
        <f t="shared" si="2"/>
        <v>105206000</v>
      </c>
      <c r="O39" s="13">
        <f>MAX(O35,O31,O27,O23,O19,O15,O11,O7)</f>
        <v>280000</v>
      </c>
      <c r="P39" s="13">
        <f>MIN(P35,P31,P27,P23,P19,P15,P11,P7)</f>
        <v>3000</v>
      </c>
      <c r="Q39" s="10">
        <v>82192</v>
      </c>
      <c r="R39" s="14">
        <v>253</v>
      </c>
      <c r="S39" s="32">
        <f t="shared" si="6"/>
        <v>325</v>
      </c>
    </row>
    <row r="40" spans="1:19" ht="14.25">
      <c r="A40" s="44"/>
      <c r="B40" s="9" t="s">
        <v>23</v>
      </c>
      <c r="C40" s="9">
        <f>SUM(C37:C39)</f>
        <v>315</v>
      </c>
      <c r="D40" s="33">
        <f>SUM(D37:D39)</f>
        <v>42201000</v>
      </c>
      <c r="E40" s="35">
        <f t="shared" si="0"/>
        <v>133971.42857142858</v>
      </c>
      <c r="F40" s="34">
        <v>229</v>
      </c>
      <c r="G40" s="35">
        <v>584</v>
      </c>
      <c r="H40" s="9">
        <f>SUM(H37:H39)</f>
        <v>2114</v>
      </c>
      <c r="I40" s="33">
        <f>SUM(I37:I39)</f>
        <v>146046000</v>
      </c>
      <c r="J40" s="35">
        <f>IF(H40="","",+I40/H40)</f>
        <v>69085.14664143803</v>
      </c>
      <c r="K40" s="34">
        <v>243</v>
      </c>
      <c r="L40" s="35">
        <f t="shared" si="5"/>
        <v>285</v>
      </c>
      <c r="M40" s="8">
        <f t="shared" si="1"/>
        <v>2429</v>
      </c>
      <c r="N40" s="35">
        <f t="shared" si="2"/>
        <v>188247000</v>
      </c>
      <c r="O40" s="33">
        <f>MAX(O36,O32,O28,O24,O20,O16,O12,O8)</f>
        <v>304000</v>
      </c>
      <c r="P40" s="33">
        <f>MIN(P36,P32,P28,P24,P20,P16,P12,P8)</f>
        <v>1000</v>
      </c>
      <c r="Q40" s="35">
        <v>77500</v>
      </c>
      <c r="R40" s="34">
        <v>242</v>
      </c>
      <c r="S40" s="42">
        <f t="shared" si="6"/>
        <v>321</v>
      </c>
    </row>
  </sheetData>
  <printOptions horizontalCentered="1"/>
  <pageMargins left="0.5118110236220472" right="0.5118110236220472" top="0.75" bottom="0.75" header="0.512" footer="0.512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